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940" windowWidth="15480" windowHeight="5775" activeTab="0"/>
  </bookViews>
  <sheets>
    <sheet name="Мои данные" sheetId="1" r:id="rId1"/>
  </sheets>
  <definedNames>
    <definedName name="_xlnm.Print_Titles" localSheetId="0">'Мои данные'!$14:$14</definedName>
    <definedName name="_xlnm.Print_Area" localSheetId="0">'Мои данные'!$A$1:$L$42</definedName>
  </definedNames>
  <calcPr fullCalcOnLoad="1" refMode="R1C1"/>
</workbook>
</file>

<file path=xl/comments1.xml><?xml version="1.0" encoding="utf-8"?>
<comments xmlns="http://schemas.openxmlformats.org/spreadsheetml/2006/main">
  <authors>
    <author>Сергей</author>
    <author>Alex</author>
    <author>Alex Sosedko</author>
  </authors>
  <commentList>
    <comment ref="A8" authorId="0">
      <text>
        <r>
          <rPr>
            <sz val="8"/>
            <rFont val="Tahoma"/>
            <family val="2"/>
          </rPr>
          <t xml:space="preserve"> &lt;Индекс/ЛН расчета&gt;</t>
        </r>
      </text>
    </comment>
    <comment ref="C41" authorId="1">
      <text>
        <r>
          <rPr>
            <b/>
            <sz val="8"/>
            <rFont val="Tahoma"/>
            <family val="2"/>
          </rPr>
          <t xml:space="preserve"> &lt;Составил&gt;</t>
        </r>
      </text>
    </comment>
    <comment ref="A14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B14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</t>
        </r>
      </text>
    </comment>
    <comment ref="C14" authorId="2">
      <text>
        <r>
          <rPr>
            <sz val="8"/>
            <rFont val="Tahoma"/>
            <family val="2"/>
          </rPr>
          <t xml:space="preserve"> &lt;Обоснование (код) позиции&gt;
&lt;Комментарии из базы данных к расценке&gt;
Примечание: &lt;Примечание&gt;</t>
        </r>
      </text>
    </comment>
    <comment ref="A33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33" authorId="0">
      <text>
        <r>
          <rPr>
            <sz val="8"/>
            <rFont val="Tahoma"/>
            <family val="2"/>
          </rPr>
          <t xml:space="preserve"> =&lt;Прямые затраты (итоги)&gt;/1000</t>
        </r>
      </text>
    </comment>
    <comment ref="E14" authorId="0">
      <text>
        <r>
          <rPr>
            <sz val="8"/>
            <rFont val="Tahoma"/>
            <family val="2"/>
          </rPr>
          <t xml:space="preserve"> &lt;Количество всего (физ. объем) по позиции&gt;</t>
        </r>
      </text>
    </comment>
    <comment ref="F14" authorId="0">
      <text>
        <r>
          <rPr>
            <sz val="8"/>
            <rFont val="Tahoma"/>
            <family val="2"/>
          </rPr>
          <t xml:space="preserve"> =IF(INDIRECT("J" &amp; ROW())="текущие цены", IF(INDIRECT("G" &amp; ROW())="", "&lt;ПЗ по позиции на единицу в текущих ценах с учетом всех к-тов&gt;", "&lt;ПЗ по позиции на единицу в текущих ценах&gt;"), IF(INDIRECT("G" &amp; ROW())="", "&lt;ПЗ по позиции на единицу в базисных ценах с учетом всех к-тов&gt;","&lt;ПЗ по позиции на единицу в базисных ценах&gt;")) </t>
        </r>
      </text>
    </comment>
    <comment ref="G14" authorId="0">
      <text>
        <r>
          <rPr>
            <sz val="8"/>
            <rFont val="Tahoma"/>
            <family val="2"/>
          </rPr>
          <t xml:space="preserve"> &lt;К-т к позиции на прямые затраты&gt;</t>
        </r>
      </text>
    </comment>
    <comment ref="H14" authorId="0">
      <text>
        <r>
          <rPr>
            <sz val="8"/>
            <rFont val="Tahoma"/>
            <family val="2"/>
          </rPr>
          <t xml:space="preserve"> &lt;Формула расчета физ. объема&gt;</t>
        </r>
      </text>
    </comment>
    <comment ref="L14" authorId="1">
      <text>
        <r>
          <rPr>
            <b/>
            <sz val="8"/>
            <rFont val="Tahoma"/>
            <family val="2"/>
          </rPr>
          <t xml:space="preserve"> =IF(INDIRECT("J" &amp; ROW())="текущие цены", &lt;ИТОГО ПЗ по позиции в текущих ценах&gt;/1000, &lt;ИТОГО ПЗ по позиции для БИМ&gt;/1000) 
</t>
        </r>
      </text>
    </comment>
    <comment ref="I14" authorId="0">
      <text>
        <r>
          <rPr>
            <sz val="8"/>
            <rFont val="Tahoma"/>
            <family val="2"/>
          </rPr>
          <t xml:space="preserve"> &lt;Формула расчета стоимости единицы&gt;</t>
        </r>
      </text>
    </comment>
    <comment ref="D14" authorId="0">
      <text>
        <r>
          <rPr>
            <sz val="8"/>
            <rFont val="Tahoma"/>
            <family val="2"/>
          </rPr>
          <t xml:space="preserve"> =IF(INDIRECT("H"&amp;ROW())="",INDIRECT("E"&amp;ROW()),"(" &amp; INDIRECT("H"&amp;ROW())&amp;")")&amp;IF(INDIRECT("F"&amp;ROW())="0", " * 0", IF(INDIRECT("F"&amp;ROW())="", IF(INDIRECT("I"&amp;ROW())=""," "," * "&amp;INDIRECT("I"&amp;ROW())), " * "&amp;INDIRECT("F"&amp;ROW())))&amp;IF(INDIRECT("G"&amp;ROW())="", " ", " * "&amp;INDIRECT("G"&amp;ROW()))&lt;Пустой идентификатор&gt;</t>
        </r>
      </text>
    </comment>
    <comment ref="A7" authorId="0">
      <text>
        <r>
          <rPr>
            <sz val="8"/>
            <rFont val="Tahoma"/>
            <family val="2"/>
          </rPr>
          <t xml:space="preserve"> &lt;Основание&gt;</t>
        </r>
      </text>
    </comment>
    <comment ref="J14" authorId="2">
      <text>
        <r>
          <rPr>
            <b/>
            <sz val="8"/>
            <rFont val="Tahoma"/>
            <family val="2"/>
          </rPr>
          <t xml:space="preserve"> &lt;Уровень цен позиции&gt;</t>
        </r>
      </text>
    </comment>
    <comment ref="A43" authorId="1">
      <text>
        <r>
          <rPr>
            <b/>
            <sz val="8"/>
            <rFont val="Tahoma"/>
            <family val="2"/>
          </rPr>
          <t xml:space="preserve"> &lt;Комментарии к смете&gt;</t>
        </r>
      </text>
    </comment>
    <comment ref="K14" authorId="2">
      <text>
        <r>
          <rPr>
            <sz val="8"/>
            <rFont val="Tahoma"/>
            <family val="2"/>
          </rPr>
          <t xml:space="preserve"> &lt;Обоснование коэффициентов&gt;</t>
        </r>
      </text>
    </comment>
  </commentList>
</comments>
</file>

<file path=xl/sharedStrings.xml><?xml version="1.0" encoding="utf-8"?>
<sst xmlns="http://schemas.openxmlformats.org/spreadsheetml/2006/main" count="54" uniqueCount="48">
  <si>
    <t>№ пп</t>
  </si>
  <si>
    <t xml:space="preserve">Составитель сметы </t>
  </si>
  <si>
    <t>Характеристика предприятия,
здания, сооружения или вид работ</t>
  </si>
  <si>
    <t>Номер частей, глав, таблиц,
параграфов и пунктов указаний к
разделу справочника базовых цен
на проектные и изыскательские
работы для строителей</t>
  </si>
  <si>
    <t>Расчет стоимости: (a+bx)*Kj или
(стоимость
строительно-монтажных
работ)*проц./ 100 или количество * цена</t>
  </si>
  <si>
    <t xml:space="preserve">                                   водоснабжение</t>
  </si>
  <si>
    <t>Городской водопровод, сооружаемый открытым способом диаметром до 315 мм, протяженность от 100 до 1000 м</t>
  </si>
  <si>
    <t>цены 2001</t>
  </si>
  <si>
    <t>(прим.2При проектировании сетей водоснабжения, проходящих по территории с коэффициентом застройки до 0,5 ПЗ=1,3)</t>
  </si>
  <si>
    <t>Итоги по разделу 1 проектные работы по сетям водоснабжения :</t>
  </si>
  <si>
    <t xml:space="preserve">  Проектные работы: Городские инженерные сооружения и коммуникации (2008)</t>
  </si>
  <si>
    <t xml:space="preserve">  Итого</t>
  </si>
  <si>
    <t xml:space="preserve">  Итого по разделу 1 проектные работы по сетям водоснабжения</t>
  </si>
  <si>
    <t>Инженерно-геодезические изыскания подземных инженерных сетей (водоснабжение, теплофикация, канализация и др.) назастроенных территориях: 1 категория сложности - полевые работы</t>
  </si>
  <si>
    <t>1,2*1,5</t>
  </si>
  <si>
    <t>80/1000</t>
  </si>
  <si>
    <t>(прим.2Для крупных городов при 3 кат. при числе пересечений с существующими коммуникациями более 50 до 120 ПЗ=1,2;
Ч.1 ОП гл.3.п.4При длине трассы до 1 км ПЗ=1,5)</t>
  </si>
  <si>
    <t>Инженерно-геодезические изыскания подземных инженерных сетей (водоснабжение, теплофикация, канализация и др.) назастроенных территориях: 1 категория сложности - камеральные работы</t>
  </si>
  <si>
    <t>(ОУ п.15дПри выполнении камеральных и картографических работ с применением компьютерных технологий ПЗ=1,2;
Ч.1 ОП гл.3.п.4При длине трассы до 1 км ПЗ=1,5)</t>
  </si>
  <si>
    <t>Итоги по разделу 2 геодезические работы :</t>
  </si>
  <si>
    <t xml:space="preserve">  Инженерно-геодезические изыскания (2004)</t>
  </si>
  <si>
    <t xml:space="preserve">  Итого по разделу 2 геодезические работы</t>
  </si>
  <si>
    <t>Итоги по смете:</t>
  </si>
  <si>
    <t xml:space="preserve">  НДС 18%</t>
  </si>
  <si>
    <t xml:space="preserve">  ВСЕГО по смете</t>
  </si>
  <si>
    <t xml:space="preserve">                            проектные работы по сетям водоснабжения</t>
  </si>
  <si>
    <t>(12000*1+136*100)*1,3</t>
  </si>
  <si>
    <t xml:space="preserve">  Всего с учетом перевод в текущие цены на 1 сентября 2014г.Инф.сборник УЦИС №4(131) 3,7</t>
  </si>
  <si>
    <t xml:space="preserve">                            геодезические работы</t>
  </si>
  <si>
    <t xml:space="preserve">  Всего с учетом  3,76</t>
  </si>
  <si>
    <r>
      <t xml:space="preserve">СБЦ65-6-1
</t>
    </r>
    <r>
      <rPr>
        <i/>
        <sz val="11"/>
        <rFont val="Arial"/>
        <family val="2"/>
      </rPr>
      <t xml:space="preserve"> Городские инж. сооружения и коммуникации (2008г.)</t>
    </r>
  </si>
  <si>
    <r>
      <t xml:space="preserve">УБЦ2-14-1-1-1
</t>
    </r>
    <r>
      <rPr>
        <i/>
        <sz val="11"/>
        <rFont val="Arial"/>
        <family val="2"/>
      </rPr>
      <t>"Инж.-геодез. изыск.(2004 г.)"
(прим.2Для крупных городов при 3 кат. при числе пересечений с существующими коммуникациями более 50 до 120 ПЗ=1,2;
Ч.1 ОП гл.3.п.4При длине трассы до 1 км ПЗ=1,5)</t>
    </r>
  </si>
  <si>
    <r>
      <t xml:space="preserve">УБЦ2-14-1-1-2
</t>
    </r>
    <r>
      <rPr>
        <i/>
        <sz val="11"/>
        <rFont val="Arial"/>
        <family val="2"/>
      </rPr>
      <t>"Инж.-геодез. изыск.(2004 г.)"
(ОУ п.15дПри выполнении камеральных и картографических работ с применением компьютерных технологий ПЗ=1,2;
Ч.1 ОП гл.3.п.4При длине трассы до 1 км ПЗ=1,5)</t>
    </r>
  </si>
  <si>
    <t xml:space="preserve">  Итого перевод в текущие цены на 1 сентября 2014г.Инф.сборник УЦИС №4(131) 3,7</t>
  </si>
  <si>
    <t xml:space="preserve">  Итого </t>
  </si>
  <si>
    <t>Итого затраты по разделу</t>
  </si>
  <si>
    <t>Итого затраты по смете</t>
  </si>
  <si>
    <t>А.М.Пастухова</t>
  </si>
  <si>
    <t xml:space="preserve">СМЕТА </t>
  </si>
  <si>
    <t>УТВЕРЖДАЮ:</t>
  </si>
  <si>
    <t>Руководитель управления кап.ремонта и строительства</t>
  </si>
  <si>
    <t>ГП "Калугаоблводоканал"</t>
  </si>
  <si>
    <t>__________________М.А.Сергеев</t>
  </si>
  <si>
    <t>2015 г.</t>
  </si>
  <si>
    <t>Стоимость работ тыс.руб.</t>
  </si>
  <si>
    <t>на проектно- изыскательские  работы по объекту:</t>
  </si>
  <si>
    <t>Приложение № 1 к закупочной документации</t>
  </si>
  <si>
    <t>«Сети водоснабжения к многоквартирным жилым домам 6-12 этажей, расположенным по адресу: г. Калуга, ул. Грабцевское шоссе»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</si>
</sst>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0"/>
      <name val="Arial Cyr"/>
      <family val="0"/>
    </font>
    <font>
      <b/>
      <sz val="13"/>
      <name val="Arial"/>
      <family val="2"/>
    </font>
    <font>
      <b/>
      <sz val="13"/>
      <name val="Arial Cyr"/>
      <family val="0"/>
    </font>
    <font>
      <i/>
      <sz val="10"/>
      <name val="Arial Cyr"/>
      <family val="0"/>
    </font>
    <font>
      <i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0" borderId="1">
      <alignment horizontal="center"/>
      <protection/>
    </xf>
    <xf numFmtId="0" fontId="0" fillId="0" borderId="0">
      <alignment vertical="top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5" fillId="0" borderId="1">
      <alignment horizontal="center"/>
      <protection/>
    </xf>
    <xf numFmtId="0" fontId="5" fillId="0" borderId="0">
      <alignment vertical="top"/>
      <protection/>
    </xf>
    <xf numFmtId="0" fontId="40" fillId="27" borderId="3" applyNumberFormat="0" applyAlignment="0" applyProtection="0"/>
    <xf numFmtId="0" fontId="41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5" fillId="0" borderId="0">
      <alignment horizontal="right" vertical="top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8" borderId="8" applyNumberFormat="0" applyAlignment="0" applyProtection="0"/>
    <xf numFmtId="0" fontId="5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1">
      <alignment horizontal="center" wrapText="1"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" fillId="0" borderId="1">
      <alignment horizontal="center"/>
      <protection/>
    </xf>
    <xf numFmtId="0" fontId="5" fillId="0" borderId="1">
      <alignment horizontal="center" wrapText="1"/>
      <protection/>
    </xf>
    <xf numFmtId="0" fontId="0" fillId="0" borderId="0">
      <alignment/>
      <protection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top"/>
      <protection/>
    </xf>
    <xf numFmtId="0" fontId="53" fillId="32" borderId="0" applyNumberFormat="0" applyBorder="0" applyAlignment="0" applyProtection="0"/>
    <xf numFmtId="0" fontId="5" fillId="0" borderId="0">
      <alignment/>
      <protection/>
    </xf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78" applyFont="1" applyBorder="1">
      <alignment horizontal="center"/>
      <protection/>
    </xf>
    <xf numFmtId="0" fontId="7" fillId="0" borderId="0" xfId="78" applyFont="1" applyBorder="1" applyAlignment="1">
      <alignment horizontal="right"/>
      <protection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7" fillId="0" borderId="0" xfId="81" applyFont="1">
      <alignment horizontal="left" vertical="top"/>
      <protection/>
    </xf>
    <xf numFmtId="0" fontId="7" fillId="0" borderId="11" xfId="61" applyFont="1" applyBorder="1">
      <alignment horizontal="center" wrapText="1"/>
      <protection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0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right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10" fontId="7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right" vertical="top" wrapText="1"/>
    </xf>
    <xf numFmtId="164" fontId="7" fillId="0" borderId="1" xfId="53" applyNumberFormat="1" applyFont="1" applyBorder="1" applyAlignment="1">
      <alignment horizontal="right" vertical="top" wrapText="1"/>
      <protection/>
    </xf>
    <xf numFmtId="0" fontId="17" fillId="0" borderId="0" xfId="0" applyFont="1" applyAlignment="1">
      <alignment horizontal="center" vertical="top"/>
    </xf>
    <xf numFmtId="49" fontId="17" fillId="0" borderId="0" xfId="0" applyNumberFormat="1" applyFont="1" applyAlignment="1">
      <alignment horizontal="left" vertical="top"/>
    </xf>
    <xf numFmtId="0" fontId="18" fillId="0" borderId="0" xfId="0" applyFont="1" applyAlignment="1">
      <alignment horizontal="right" vertical="top"/>
    </xf>
    <xf numFmtId="0" fontId="16" fillId="0" borderId="0" xfId="0" applyFont="1" applyAlignment="1">
      <alignment/>
    </xf>
    <xf numFmtId="0" fontId="19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 vertical="top"/>
    </xf>
    <xf numFmtId="49" fontId="20" fillId="0" borderId="0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right" vertical="top"/>
    </xf>
    <xf numFmtId="0" fontId="19" fillId="0" borderId="0" xfId="0" applyFont="1" applyAlignment="1">
      <alignment horizontal="right" vertical="top"/>
    </xf>
    <xf numFmtId="0" fontId="16" fillId="0" borderId="0" xfId="0" applyFont="1" applyAlignment="1">
      <alignment horizontal="righ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7" fillId="0" borderId="1" xfId="53" applyFont="1" applyBorder="1" applyAlignment="1">
      <alignment horizontal="left" vertical="top" wrapText="1"/>
      <protection/>
    </xf>
    <xf numFmtId="0" fontId="8" fillId="0" borderId="1" xfId="53" applyFont="1" applyBorder="1" applyAlignment="1">
      <alignment horizontal="left" vertical="top" wrapText="1"/>
      <protection/>
    </xf>
    <xf numFmtId="0" fontId="11" fillId="0" borderId="1" xfId="0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0" fillId="0" borderId="0" xfId="78" applyFont="1" applyBorder="1" applyAlignment="1">
      <alignment horizontal="left" vertical="top" wrapText="1"/>
      <protection/>
    </xf>
    <xf numFmtId="0" fontId="9" fillId="0" borderId="0" xfId="78" applyFont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78" applyFont="1" applyBorder="1" applyAlignment="1">
      <alignment horizontal="left" vertical="top" wrapText="1"/>
      <protection/>
    </xf>
    <xf numFmtId="49" fontId="12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БазЦ" xfId="57"/>
    <cellStyle name="ИтогоБИМ" xfId="58"/>
    <cellStyle name="ИтогоРесМет" xfId="59"/>
    <cellStyle name="Контрольная ячейка" xfId="60"/>
    <cellStyle name="ЛокСмета" xfId="61"/>
    <cellStyle name="ЛокСмМТСН" xfId="62"/>
    <cellStyle name="М29" xfId="63"/>
    <cellStyle name="Название" xfId="64"/>
    <cellStyle name="Нейтральный" xfId="65"/>
    <cellStyle name="ОбСмета" xfId="66"/>
    <cellStyle name="Параметр" xfId="67"/>
    <cellStyle name="ПеременныеСметы" xfId="68"/>
    <cellStyle name="Плохой" xfId="69"/>
    <cellStyle name="Пояснение" xfId="70"/>
    <cellStyle name="Примечание" xfId="71"/>
    <cellStyle name="Percent" xfId="72"/>
    <cellStyle name="РесСмета" xfId="73"/>
    <cellStyle name="СводкаСтоимРаб" xfId="74"/>
    <cellStyle name="СводРасч" xfId="75"/>
    <cellStyle name="Связанная ячейка" xfId="76"/>
    <cellStyle name="Текст предупреждения" xfId="77"/>
    <cellStyle name="Титул" xfId="78"/>
    <cellStyle name="Comma" xfId="79"/>
    <cellStyle name="Comma [0]" xfId="80"/>
    <cellStyle name="Хвост" xfId="81"/>
    <cellStyle name="Хороший" xfId="82"/>
    <cellStyle name="Экспертиза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showGridLines="0" tabSelected="1" zoomScalePageLayoutView="0" workbookViewId="0" topLeftCell="A1">
      <selection activeCell="A11" sqref="A11:L11"/>
    </sheetView>
  </sheetViews>
  <sheetFormatPr defaultColWidth="9.00390625" defaultRowHeight="12.75" outlineLevelRow="2"/>
  <cols>
    <col min="1" max="1" width="9.125" style="1" customWidth="1"/>
    <col min="2" max="2" width="50.375" style="1" customWidth="1"/>
    <col min="3" max="3" width="41.375" style="1" customWidth="1"/>
    <col min="4" max="4" width="21.75390625" style="1" customWidth="1"/>
    <col min="5" max="10" width="22.125" style="1" hidden="1" customWidth="1"/>
    <col min="11" max="11" width="73.75390625" style="1" hidden="1" customWidth="1"/>
    <col min="12" max="12" width="16.00390625" style="1" customWidth="1"/>
    <col min="13" max="15" width="9.125" style="1" customWidth="1"/>
    <col min="16" max="16384" width="9.125" style="1" customWidth="1"/>
  </cols>
  <sheetData>
    <row r="1" spans="1:17" s="25" customFormat="1" ht="12.75">
      <c r="A1" s="22"/>
      <c r="B1" s="31" t="s">
        <v>46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23"/>
      <c r="N1" s="24"/>
      <c r="O1" s="24"/>
      <c r="P1" s="24"/>
      <c r="Q1" s="24"/>
    </row>
    <row r="2" spans="1:17" s="25" customFormat="1" ht="12.75" outlineLevel="2">
      <c r="A2" s="26"/>
      <c r="B2" s="32" t="s">
        <v>39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/>
      <c r="N2"/>
      <c r="O2" s="24"/>
      <c r="P2" s="24"/>
      <c r="Q2" s="24"/>
    </row>
    <row r="3" spans="1:17" s="25" customFormat="1" ht="27" customHeight="1" outlineLevel="1">
      <c r="A3" s="27"/>
      <c r="B3" s="33" t="s">
        <v>40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/>
      <c r="N3"/>
      <c r="O3" s="24"/>
      <c r="P3" s="24"/>
      <c r="Q3" s="24"/>
    </row>
    <row r="4" spans="1:17" s="25" customFormat="1" ht="12.75" outlineLevel="1">
      <c r="A4" s="27"/>
      <c r="B4" s="31" t="s">
        <v>41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/>
      <c r="N4"/>
      <c r="O4" s="24"/>
      <c r="P4" s="24"/>
      <c r="Q4" s="24"/>
    </row>
    <row r="5" spans="1:17" s="25" customFormat="1" ht="12.75" outlineLevel="1">
      <c r="A5" s="27"/>
      <c r="B5" s="31" t="s">
        <v>42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/>
      <c r="N5"/>
      <c r="O5" s="24"/>
      <c r="P5" s="24"/>
      <c r="Q5" s="24"/>
    </row>
    <row r="6" spans="1:17" s="25" customFormat="1" ht="9.75" customHeight="1" outlineLevel="1">
      <c r="A6" s="28"/>
      <c r="B6" s="29" t="s">
        <v>43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/>
      <c r="N6"/>
      <c r="O6" s="24"/>
      <c r="P6" s="24"/>
      <c r="Q6" s="24"/>
    </row>
    <row r="7" spans="1:4" ht="15">
      <c r="A7" s="44"/>
      <c r="B7" s="44"/>
      <c r="C7" s="44"/>
      <c r="D7" s="44"/>
    </row>
    <row r="8" spans="1:12" ht="18">
      <c r="A8" s="42" t="s">
        <v>38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2" ht="15">
      <c r="A9" s="43" t="s">
        <v>45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6" customHeight="1">
      <c r="A11" s="30" t="s">
        <v>47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5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  <c r="L12" s="4"/>
    </row>
    <row r="13" spans="1:12" s="6" customFormat="1" ht="121.5" customHeight="1">
      <c r="A13" s="5" t="s">
        <v>0</v>
      </c>
      <c r="B13" s="5" t="s">
        <v>2</v>
      </c>
      <c r="C13" s="5" t="s">
        <v>3</v>
      </c>
      <c r="D13" s="5" t="s">
        <v>4</v>
      </c>
      <c r="E13" s="5"/>
      <c r="F13" s="5"/>
      <c r="G13" s="5"/>
      <c r="H13" s="5"/>
      <c r="I13" s="5"/>
      <c r="J13" s="5"/>
      <c r="K13" s="5"/>
      <c r="L13" s="5" t="s">
        <v>44</v>
      </c>
    </row>
    <row r="14" spans="1:12" ht="15">
      <c r="A14" s="10">
        <v>1</v>
      </c>
      <c r="B14" s="10">
        <v>2</v>
      </c>
      <c r="C14" s="10">
        <v>3</v>
      </c>
      <c r="D14" s="10">
        <v>4</v>
      </c>
      <c r="E14" s="10"/>
      <c r="F14" s="10"/>
      <c r="G14" s="10"/>
      <c r="H14" s="10"/>
      <c r="I14" s="10"/>
      <c r="J14" s="10"/>
      <c r="K14" s="10"/>
      <c r="L14" s="10">
        <v>5</v>
      </c>
    </row>
    <row r="15" spans="1:12" s="7" customFormat="1" ht="22.5" customHeight="1">
      <c r="A15" s="45" t="s">
        <v>25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7" s="8" customFormat="1" ht="21" customHeight="1">
      <c r="A16" s="47" t="s">
        <v>5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7"/>
      <c r="N16" s="7"/>
      <c r="O16" s="7"/>
      <c r="P16" s="7"/>
      <c r="Q16" s="7"/>
    </row>
    <row r="17" spans="1:17" ht="45">
      <c r="A17" s="11">
        <v>1</v>
      </c>
      <c r="B17" s="12" t="s">
        <v>6</v>
      </c>
      <c r="C17" s="12" t="s">
        <v>30</v>
      </c>
      <c r="D17" s="13" t="s">
        <v>26</v>
      </c>
      <c r="E17" s="14">
        <v>1</v>
      </c>
      <c r="F17" s="14" t="str">
        <f ca="1">IF(INDIRECT("J"&amp;ROW())="текущие цены",IF(INDIRECT("G"&amp;ROW())="","0","0"),IF(INDIRECT("G"&amp;ROW())="","15600","12000"))</f>
        <v>12000</v>
      </c>
      <c r="G17" s="14">
        <v>1.3</v>
      </c>
      <c r="H17" s="14"/>
      <c r="I17" s="14"/>
      <c r="J17" s="14" t="s">
        <v>7</v>
      </c>
      <c r="K17" s="14" t="s">
        <v>8</v>
      </c>
      <c r="L17" s="15">
        <v>33.28</v>
      </c>
      <c r="M17" s="7"/>
      <c r="N17" s="7"/>
      <c r="O17" s="7"/>
      <c r="P17" s="7"/>
      <c r="Q17" s="7"/>
    </row>
    <row r="18" spans="1:17" ht="15">
      <c r="A18" s="34" t="s">
        <v>35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15">
        <f>33280/1000</f>
        <v>33.28</v>
      </c>
      <c r="M18" s="7"/>
      <c r="N18" s="7"/>
      <c r="O18" s="7"/>
      <c r="P18" s="7"/>
      <c r="Q18" s="7"/>
    </row>
    <row r="19" spans="1:17" ht="15.75">
      <c r="A19" s="49" t="s">
        <v>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15"/>
      <c r="M19" s="7"/>
      <c r="N19" s="7"/>
      <c r="O19" s="7"/>
      <c r="P19" s="7"/>
      <c r="Q19" s="7"/>
    </row>
    <row r="20" spans="1:17" ht="15">
      <c r="A20" s="34" t="s">
        <v>10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15">
        <f>33280/1000</f>
        <v>33.28</v>
      </c>
      <c r="M20" s="7"/>
      <c r="N20" s="7"/>
      <c r="O20" s="7"/>
      <c r="P20" s="7"/>
      <c r="Q20" s="7"/>
    </row>
    <row r="21" spans="1:17" ht="15">
      <c r="A21" s="34" t="s">
        <v>11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15">
        <f>33280/1000</f>
        <v>33.28</v>
      </c>
      <c r="M21" s="7"/>
      <c r="N21" s="7"/>
      <c r="O21" s="7"/>
      <c r="P21" s="7"/>
      <c r="Q21" s="7"/>
    </row>
    <row r="22" spans="1:17" ht="15">
      <c r="A22" s="34" t="s">
        <v>27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15">
        <f>123136/1000</f>
        <v>123.136</v>
      </c>
      <c r="M22" s="7"/>
      <c r="N22" s="7"/>
      <c r="O22" s="7"/>
      <c r="P22" s="7"/>
      <c r="Q22" s="7"/>
    </row>
    <row r="23" spans="1:17" ht="31.5" customHeight="1">
      <c r="A23" s="39" t="s">
        <v>12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20">
        <f>123136/1000</f>
        <v>123.136</v>
      </c>
      <c r="M23" s="7"/>
      <c r="N23" s="7"/>
      <c r="O23" s="7"/>
      <c r="P23" s="7"/>
      <c r="Q23" s="7"/>
    </row>
    <row r="24" spans="1:17" ht="16.5">
      <c r="A24" s="45" t="s">
        <v>28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7"/>
      <c r="N24" s="7"/>
      <c r="O24" s="7"/>
      <c r="P24" s="7"/>
      <c r="Q24" s="7"/>
    </row>
    <row r="25" spans="1:17" ht="120">
      <c r="A25" s="11">
        <v>2</v>
      </c>
      <c r="B25" s="12" t="s">
        <v>13</v>
      </c>
      <c r="C25" s="12" t="s">
        <v>31</v>
      </c>
      <c r="D25" s="13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(80/1000) * 9798 * 1,2*1,5</v>
      </c>
      <c r="E25" s="14">
        <v>0.08</v>
      </c>
      <c r="F25" s="14" t="str">
        <f ca="1">IF(INDIRECT("J"&amp;ROW())="текущие цены",IF(INDIRECT("G"&amp;ROW())="","0","0"),IF(INDIRECT("G"&amp;ROW())="","17636.4","9798"))</f>
        <v>9798</v>
      </c>
      <c r="G25" s="14" t="s">
        <v>14</v>
      </c>
      <c r="H25" s="14" t="s">
        <v>15</v>
      </c>
      <c r="I25" s="14"/>
      <c r="J25" s="14" t="s">
        <v>7</v>
      </c>
      <c r="K25" s="14" t="s">
        <v>16</v>
      </c>
      <c r="L25" s="15">
        <f ca="1">IF(INDIRECT("J"&amp;ROW())="текущие цены",0/1000,1411/1000)</f>
        <v>1.411</v>
      </c>
      <c r="M25" s="7"/>
      <c r="N25" s="7"/>
      <c r="O25" s="7"/>
      <c r="P25" s="7"/>
      <c r="Q25" s="7"/>
    </row>
    <row r="26" spans="1:17" ht="115.5" customHeight="1">
      <c r="A26" s="16">
        <v>3</v>
      </c>
      <c r="B26" s="17" t="s">
        <v>17</v>
      </c>
      <c r="C26" s="17" t="s">
        <v>32</v>
      </c>
      <c r="D26" s="18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0,08 * 5684 * 1,2*1,5</v>
      </c>
      <c r="E26" s="19">
        <v>0.08</v>
      </c>
      <c r="F26" s="19" t="str">
        <f ca="1">IF(INDIRECT("J"&amp;ROW())="текущие цены",IF(INDIRECT("G"&amp;ROW())="","0","0"),IF(INDIRECT("G"&amp;ROW())="","10231.2","5684"))</f>
        <v>5684</v>
      </c>
      <c r="G26" s="19" t="s">
        <v>14</v>
      </c>
      <c r="H26" s="19"/>
      <c r="I26" s="19"/>
      <c r="J26" s="19" t="s">
        <v>7</v>
      </c>
      <c r="K26" s="19" t="s">
        <v>18</v>
      </c>
      <c r="L26" s="20">
        <f ca="1">IF(INDIRECT("J"&amp;ROW())="текущие цены",0/1000,818/1000)</f>
        <v>0.818</v>
      </c>
      <c r="M26" s="7"/>
      <c r="N26" s="7"/>
      <c r="O26" s="7"/>
      <c r="P26" s="7"/>
      <c r="Q26" s="7"/>
    </row>
    <row r="27" spans="1:17" ht="15">
      <c r="A27" s="34" t="s">
        <v>35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15">
        <f>2229/1000</f>
        <v>2.229</v>
      </c>
      <c r="M27" s="7"/>
      <c r="N27" s="7"/>
      <c r="O27" s="7"/>
      <c r="P27" s="7"/>
      <c r="Q27" s="7"/>
    </row>
    <row r="28" spans="1:17" ht="15.75">
      <c r="A28" s="49" t="s">
        <v>19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15"/>
      <c r="M28" s="7"/>
      <c r="N28" s="7"/>
      <c r="O28" s="7"/>
      <c r="P28" s="7"/>
      <c r="Q28" s="7"/>
    </row>
    <row r="29" spans="1:17" ht="15">
      <c r="A29" s="34" t="s">
        <v>20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15">
        <f>2229/1000</f>
        <v>2.229</v>
      </c>
      <c r="M29" s="7"/>
      <c r="N29" s="7"/>
      <c r="O29" s="7"/>
      <c r="P29" s="7"/>
      <c r="Q29" s="7"/>
    </row>
    <row r="30" spans="1:17" ht="15">
      <c r="A30" s="34" t="s">
        <v>11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15">
        <f>2229/1000</f>
        <v>2.229</v>
      </c>
      <c r="M30" s="7"/>
      <c r="N30" s="7"/>
      <c r="O30" s="7"/>
      <c r="P30" s="7"/>
      <c r="Q30" s="7"/>
    </row>
    <row r="31" spans="1:17" ht="15">
      <c r="A31" s="34" t="s">
        <v>29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15">
        <f>8381/1000</f>
        <v>8.381</v>
      </c>
      <c r="M31" s="7"/>
      <c r="N31" s="7"/>
      <c r="O31" s="7"/>
      <c r="P31" s="7"/>
      <c r="Q31" s="7"/>
    </row>
    <row r="32" spans="1:17" ht="15" customHeight="1">
      <c r="A32" s="39" t="s">
        <v>21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20">
        <f>8381/1000</f>
        <v>8.381</v>
      </c>
      <c r="M32" s="7"/>
      <c r="N32" s="7"/>
      <c r="O32" s="7"/>
      <c r="P32" s="7"/>
      <c r="Q32" s="7"/>
    </row>
    <row r="33" spans="1:17" ht="15">
      <c r="A33" s="36" t="s">
        <v>36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21">
        <f>35509/1000</f>
        <v>35.509</v>
      </c>
      <c r="M33" s="7"/>
      <c r="N33" s="7"/>
      <c r="O33" s="7"/>
      <c r="P33" s="7"/>
      <c r="Q33" s="7"/>
    </row>
    <row r="34" spans="1:17" ht="15">
      <c r="A34" s="37" t="s">
        <v>22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21"/>
      <c r="M34" s="7"/>
      <c r="N34" s="7"/>
      <c r="O34" s="7"/>
      <c r="P34" s="7"/>
      <c r="Q34" s="7"/>
    </row>
    <row r="35" spans="1:17" ht="15">
      <c r="A35" s="36" t="s">
        <v>33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21">
        <f>123136/1000</f>
        <v>123.136</v>
      </c>
      <c r="M35" s="7"/>
      <c r="N35" s="7"/>
      <c r="O35" s="7"/>
      <c r="P35" s="7"/>
      <c r="Q35" s="7"/>
    </row>
    <row r="36" spans="1:17" ht="15">
      <c r="A36" s="36" t="s">
        <v>34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21">
        <f>8381/1000</f>
        <v>8.381</v>
      </c>
      <c r="M36" s="7"/>
      <c r="N36" s="7"/>
      <c r="O36" s="7"/>
      <c r="P36" s="7"/>
      <c r="Q36" s="7"/>
    </row>
    <row r="37" spans="1:17" ht="15">
      <c r="A37" s="36" t="s">
        <v>11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21">
        <f>131517/1000</f>
        <v>131.517</v>
      </c>
      <c r="M37" s="7"/>
      <c r="N37" s="7"/>
      <c r="O37" s="7"/>
      <c r="P37" s="7"/>
      <c r="Q37" s="7"/>
    </row>
    <row r="38" spans="1:17" ht="31.5" customHeight="1">
      <c r="A38" s="36" t="s">
        <v>23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21">
        <f>23673/1000</f>
        <v>23.673</v>
      </c>
      <c r="M38" s="7"/>
      <c r="N38" s="7"/>
      <c r="O38" s="7"/>
      <c r="P38" s="7"/>
      <c r="Q38" s="7"/>
    </row>
    <row r="39" spans="1:17" ht="15">
      <c r="A39" s="37" t="s">
        <v>24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21">
        <f>155190/1000</f>
        <v>155.19</v>
      </c>
      <c r="M39" s="7"/>
      <c r="N39" s="7"/>
      <c r="O39" s="7"/>
      <c r="P39" s="7"/>
      <c r="Q39" s="7"/>
    </row>
    <row r="40" spans="2:12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1" t="s">
        <v>1</v>
      </c>
      <c r="B41" s="2"/>
      <c r="C41" s="9" t="s">
        <v>37</v>
      </c>
      <c r="D41" s="2"/>
      <c r="E41" s="2"/>
      <c r="F41" s="2"/>
      <c r="G41" s="2"/>
      <c r="H41" s="2"/>
      <c r="I41" s="2"/>
      <c r="J41" s="2"/>
      <c r="K41" s="2"/>
      <c r="L41" s="2"/>
    </row>
    <row r="43" spans="1:12" ht="1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</sheetData>
  <sheetProtection/>
  <mergeCells count="33">
    <mergeCell ref="A43:L43"/>
    <mergeCell ref="A8:L8"/>
    <mergeCell ref="A9:L9"/>
    <mergeCell ref="A7:D7"/>
    <mergeCell ref="A15:L15"/>
    <mergeCell ref="A16:L16"/>
    <mergeCell ref="A18:K18"/>
    <mergeCell ref="A19:K19"/>
    <mergeCell ref="A20:K20"/>
    <mergeCell ref="A21:K21"/>
    <mergeCell ref="A22:K22"/>
    <mergeCell ref="A36:K36"/>
    <mergeCell ref="A23:K23"/>
    <mergeCell ref="A24:L24"/>
    <mergeCell ref="A27:K27"/>
    <mergeCell ref="A28:K28"/>
    <mergeCell ref="A29:K29"/>
    <mergeCell ref="A37:K37"/>
    <mergeCell ref="A38:K38"/>
    <mergeCell ref="A39:K39"/>
    <mergeCell ref="A31:K31"/>
    <mergeCell ref="A32:K32"/>
    <mergeCell ref="A33:K33"/>
    <mergeCell ref="A34:K34"/>
    <mergeCell ref="A35:K35"/>
    <mergeCell ref="A30:K30"/>
    <mergeCell ref="B6:L6"/>
    <mergeCell ref="A11:L11"/>
    <mergeCell ref="B1:L1"/>
    <mergeCell ref="B2:L2"/>
    <mergeCell ref="B3:L3"/>
    <mergeCell ref="B4:L4"/>
    <mergeCell ref="B5:L5"/>
  </mergeCells>
  <printOptions/>
  <pageMargins left="0.7874015748031497" right="0.3937007874015748" top="0.3937007874015748" bottom="0.3937007874015748" header="0.2362204724409449" footer="0.2362204724409449"/>
  <pageSetup fitToHeight="30000" horizontalDpi="600" verticalDpi="600" orientation="landscape" paperSize="9" scale="90" r:id="rId3"/>
  <headerFooter alignWithMargins="0">
    <oddHeader>&amp;LГРАНД-Смета</oddHeader>
    <oddFooter>&amp;C&amp;P&amp;R&amp;P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a.pastuhova</dc:creator>
  <cp:keywords/>
  <dc:description>27.04.2009</dc:description>
  <cp:lastModifiedBy>e.plahova</cp:lastModifiedBy>
  <cp:lastPrinted>2015-05-28T05:11:54Z</cp:lastPrinted>
  <dcterms:created xsi:type="dcterms:W3CDTF">2007-02-21T08:42:24Z</dcterms:created>
  <dcterms:modified xsi:type="dcterms:W3CDTF">2015-05-28T12:42:25Z</dcterms:modified>
  <cp:category/>
  <cp:version/>
  <cp:contentType/>
  <cp:contentStatus/>
</cp:coreProperties>
</file>